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на 01.06.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<sst xmlns="http://schemas.openxmlformats.org/spreadsheetml/2006/main" count="153" uniqueCount="150">
  <si>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ИНФОРМАЦИЯ</t>
  </si>
  <si>
    <t>Областной бюджет</t>
  </si>
  <si>
    <t>Федеральный бюджет</t>
  </si>
  <si>
    <t>% выполнения</t>
  </si>
  <si>
    <t>3.2.</t>
  </si>
  <si>
    <t>4.1.</t>
  </si>
  <si>
    <t>4.3.</t>
  </si>
  <si>
    <t>4.4.</t>
  </si>
  <si>
    <t>5.1.</t>
  </si>
  <si>
    <t>5.2.</t>
  </si>
  <si>
    <t>6.1.</t>
  </si>
  <si>
    <t>Приобретение агрохимикатов</t>
  </si>
  <si>
    <t>в т.ч.  Обеспечение жильем</t>
  </si>
  <si>
    <t>Газоснабжение в рамках ФЦП</t>
  </si>
  <si>
    <t>5.3.</t>
  </si>
  <si>
    <t xml:space="preserve"> в том числе   АПК до 2015 года</t>
  </si>
  <si>
    <t>Бюджетная роспись</t>
  </si>
  <si>
    <t>3.1.</t>
  </si>
  <si>
    <t xml:space="preserve">                      Соц. развитие села</t>
  </si>
  <si>
    <t>3.3.</t>
  </si>
  <si>
    <t>Стимулирование интеграционных процессов в сельском хозяйстве</t>
  </si>
  <si>
    <t>Предотвращение потерь и снижения качества продукции, вызванных болезнями животных</t>
  </si>
  <si>
    <t>в том числе</t>
  </si>
  <si>
    <t xml:space="preserve">Соцсфера </t>
  </si>
  <si>
    <t>№  задачи, подзадачи, мероприятия</t>
  </si>
  <si>
    <t>1.</t>
  </si>
  <si>
    <t>Развитие подотрасли растениеводства, переработки и реализации продукции растениеводства</t>
  </si>
  <si>
    <t>1.1.</t>
  </si>
  <si>
    <t>1.1.1.</t>
  </si>
  <si>
    <t xml:space="preserve">Возмещение части затрат на приобретение элитных семян </t>
  </si>
  <si>
    <t>1.1.2.</t>
  </si>
  <si>
    <t>Возмещение части затрат на приобретение репродукционых семян</t>
  </si>
  <si>
    <t>1.2.</t>
  </si>
  <si>
    <t>Развитие садоводства, поддержка закладки и ухода за многолетними насаждениями</t>
  </si>
  <si>
    <t>1.2.1.</t>
  </si>
  <si>
    <t xml:space="preserve">Возмещение части затрат на раскорчевку выбывших из эксплутации садов и рекультивацию раскорчеванных площадей </t>
  </si>
  <si>
    <t>1.2.2.</t>
  </si>
  <si>
    <t xml:space="preserve">Возмещение части затрат на закладку и уход за многолетними плодовыми и ягодними насаждениями </t>
  </si>
  <si>
    <t>1.4.</t>
  </si>
  <si>
    <t>Создание предпосылок для сохранения и последующего развития льняного комплекса в Кировской области</t>
  </si>
  <si>
    <t>1.5.</t>
  </si>
  <si>
    <t>1.6.</t>
  </si>
  <si>
    <t xml:space="preserve">Проведение культуртехнической и противоэрозионной мелиорации земель сельскохозяйственного назначения   </t>
  </si>
  <si>
    <t xml:space="preserve">1.7. </t>
  </si>
  <si>
    <t>1.7.1.</t>
  </si>
  <si>
    <t xml:space="preserve"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  </t>
  </si>
  <si>
    <t>1.7.2.</t>
  </si>
  <si>
    <t xml:space="preserve"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  </t>
  </si>
  <si>
    <t>1.8.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</si>
  <si>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</si>
  <si>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 xml:space="preserve">1.9. </t>
  </si>
  <si>
    <t xml:space="preserve">Поддержка доходов сельскохозяйственных товаропроизводителей в области растениеводства   </t>
  </si>
  <si>
    <t>1.10.</t>
  </si>
  <si>
    <t>1.11.</t>
  </si>
  <si>
    <t xml:space="preserve"> Агрохимическое и фитосанитарное обследование земель сельскохозяйственного назначения</t>
  </si>
  <si>
    <t>1.12.</t>
  </si>
  <si>
    <t>Проведение комплекса работ по агрохимической мелиорации земель сельскохозяйственного назначения (известкование и (или) фосфоритование)</t>
  </si>
  <si>
    <t>2.</t>
  </si>
  <si>
    <t>Развитие подотрасли животноводства, переработки и реализации продукции животноводства</t>
  </si>
  <si>
    <t>2.1.</t>
  </si>
  <si>
    <t>2.2.</t>
  </si>
  <si>
    <t>Возмещение сельскохозяйственным товарорпоизводителям части затрат на производство и реализацию товарного молока</t>
  </si>
  <si>
    <t>2.3.</t>
  </si>
  <si>
    <t xml:space="preserve">Возмещение сельскохозяйственным товаропроизводителям части затрат по наращиванию маточного поголовья овец и коз  </t>
  </si>
  <si>
    <t>2.4.</t>
  </si>
  <si>
    <t xml:space="preserve">Поддержка экономически значимых региональных программ в области животноводства  </t>
  </si>
  <si>
    <t>2.5.</t>
  </si>
  <si>
    <t>2.5.1.</t>
  </si>
  <si>
    <t xml:space="preserve">Возмещение части процентной ставки по краткосрочным кредитам (займам) на развитие животноводства, переработки и реализации продукции  животноводства    </t>
  </si>
  <si>
    <t>2.5.2.</t>
  </si>
  <si>
    <t xml:space="preserve"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  </t>
  </si>
  <si>
    <t>2.5.3.</t>
  </si>
  <si>
    <t xml:space="preserve">Возмещение части процентной ставки по инвестиционным кредитам на стротельство и реконструкцию объектов мясного скотоводства </t>
  </si>
  <si>
    <t>2.6.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</si>
  <si>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</t>
  </si>
  <si>
    <t>2.7.</t>
  </si>
  <si>
    <t>2.8.</t>
  </si>
  <si>
    <t xml:space="preserve">Поддержка экономчески значимых региональных программ по развитию мясного скотоводства </t>
  </si>
  <si>
    <t>2.9.</t>
  </si>
  <si>
    <t>Производство и реализация сельскохозяйственной продукции собственного производства и продуктов ее переработки</t>
  </si>
  <si>
    <t>3.</t>
  </si>
  <si>
    <t>Поддержка малых форм хозяйствования</t>
  </si>
  <si>
    <t xml:space="preserve">Поддержка начинающих фермеров   </t>
  </si>
  <si>
    <t xml:space="preserve">Развитие семейных животноводческих ферм  </t>
  </si>
  <si>
    <t xml:space="preserve">Возмещение процентной ставки по долгосрочным, среднесрочным и краткосрочным кредитам, взятым малыми формами хозяйствования </t>
  </si>
  <si>
    <t>3.4.</t>
  </si>
  <si>
    <t>3.5.</t>
  </si>
  <si>
    <t xml:space="preserve">3.6. </t>
  </si>
  <si>
    <t>4.</t>
  </si>
  <si>
    <t>Техническая и технологическая модернизация, инновационное развитие</t>
  </si>
  <si>
    <t>Создание условий для развития пищевой и перерабатывающей промышленности, закрепления организаций мясной и молочной промышленности, организаций пищевой промышленности, производящих подакцизные товары на территории Кировской области, на традиционных продовольственных рынках и выхода их на межрегиональные продовольственные рынки</t>
  </si>
  <si>
    <t>4.3.1.</t>
  </si>
  <si>
    <t>Осуществление технической и технологической модернизации предприятий пищевой и перерабатывающей промышленности</t>
  </si>
  <si>
    <t>4.3.2.</t>
  </si>
  <si>
    <t>Возмещение организациям пищевой промышленности, производящим  подакцизные товары на территории Кировской области, части затрат в связи с реализацией товаров за пределами Кировской области</t>
  </si>
  <si>
    <t>5.</t>
  </si>
  <si>
    <t>Обеспечение реализации Государственной программы</t>
  </si>
  <si>
    <t>Обеспечение разработки государственных и целевых программ и их подпрограмм</t>
  </si>
  <si>
    <t>Развитие системы сельскохозяйственного консультирования</t>
  </si>
  <si>
    <t>Научное и информационное обеспечение решения проблем устойчивости функционирования сельскохозяйственных организаций и К(Ф)Х</t>
  </si>
  <si>
    <t>5.4.</t>
  </si>
  <si>
    <t>5.5.</t>
  </si>
  <si>
    <t>Гранты победителям ежегодного областного конкурса "Лучшее муниципальное образование Кировской области"</t>
  </si>
  <si>
    <t>5.6.</t>
  </si>
  <si>
    <t>Использование информационных ресурсов в сфере АПК органами местного самоуправления, организациями АПК, К(Ф)Х, гражданами, ведущими личное подсобное хозяйство</t>
  </si>
  <si>
    <t>5.7.</t>
  </si>
  <si>
    <t>6.</t>
  </si>
  <si>
    <t>Стимулирование эффективного использования земель сельскохозяйственного назначения</t>
  </si>
  <si>
    <t>6.2.</t>
  </si>
  <si>
    <t>План на 2013 год</t>
  </si>
  <si>
    <t>Факт с начала года</t>
  </si>
  <si>
    <t>тыс. рублей</t>
  </si>
  <si>
    <t xml:space="preserve">Развитие семеноводства сельскохозяйственных растений </t>
  </si>
  <si>
    <t>Дальнейшее развитие отраслей животноводства, укрепление племенной базы</t>
  </si>
  <si>
    <t>Проектирование, строительство, содержание (включая обследование, ремонт, реконструкцию и техническое перевооружение) мелиоративных систем</t>
  </si>
  <si>
    <t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растениеводства, переработки ее продукции</t>
  </si>
  <si>
    <t xml:space="preserve"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животноводства, переработки ее продукции </t>
  </si>
  <si>
    <t xml:space="preserve">Создание условий для формирования мясного скотоводства, овцеводства и козоводства; использование возможностей увеличения объемов производства говядины, а также баранины  </t>
  </si>
  <si>
    <t xml:space="preserve">Возмещение части затрат крестьянских (фермерских) хозяйств, при оформлении в собственность используемых ими земельных участков из земель сельскохозяйственного назначения     </t>
  </si>
  <si>
    <t>Повышение кадрового потенциала АПК области, формирование кадрового состава</t>
  </si>
  <si>
    <t>Организация и проведение ежегодных областных конкурсов на присвоение званий "Лучшее личное подсобное хозяйство", …</t>
  </si>
  <si>
    <t>Создание предпосылок развития малых форм хозяйствования на селе, роста производства и объема реализации сельскохозяйственной продукции, производимой К(Ф)Х, гражданами, ведущими ЛПХ, и СПоК</t>
  </si>
  <si>
    <t>Содействие сельскохозяйственным товаропроизводителям в обновлении машино-тракторного парка</t>
  </si>
  <si>
    <t xml:space="preserve">ОЦП "Развитие агропромышленного комплекса Кировской области на период до 2015 года" </t>
  </si>
  <si>
    <t xml:space="preserve">Итого по ОЦП "Развитие агропромышленного комплекса Кировской области на период до 2015 года" </t>
  </si>
  <si>
    <t>ОЦП "Социальное развитие села" на 2010 - 2013 годы</t>
  </si>
  <si>
    <t>Повышение эффективности государственного надзора за техническим состоянием самоходных машин в Кировской области</t>
  </si>
  <si>
    <t>П</t>
  </si>
  <si>
    <t>Ш</t>
  </si>
  <si>
    <t>Обеспечение создания условий для реализации Государственной программы</t>
  </si>
  <si>
    <t xml:space="preserve">Осуществление органами местного самоуправления муниципальных образований Кировской области отдельных государственных полномочий по поддержке сельскохозяйственного производства </t>
  </si>
  <si>
    <t>IY</t>
  </si>
  <si>
    <t>Y</t>
  </si>
  <si>
    <t>Выделение земельных участков из земель сельскохозяйственного назначения в счет земельных долей</t>
  </si>
  <si>
    <r>
      <t xml:space="preserve">Выделение земельных участков из земель сельскохозяйственного назначения </t>
    </r>
    <r>
      <rPr>
        <b/>
        <sz val="14"/>
        <rFont val="Times New Roman"/>
        <family val="1"/>
      </rPr>
      <t>в счет невостребованных земельных долей</t>
    </r>
    <r>
      <rPr>
        <sz val="14"/>
        <rFont val="Times New Roman"/>
        <family val="1"/>
      </rPr>
      <t xml:space="preserve"> и (или) земельных долей, включая государственную регистрацию прав собственности поселений и городских округов на выделенные земельные участки</t>
    </r>
  </si>
  <si>
    <t>Социальные выплаты</t>
  </si>
  <si>
    <t>Другие департаменты</t>
  </si>
  <si>
    <t>в т.ч. Гопрограмма АПК</t>
  </si>
  <si>
    <t xml:space="preserve">           Госпрограмма Управления</t>
  </si>
  <si>
    <t xml:space="preserve">Государственная программа Кировской области "Развитие Государственного управления" </t>
  </si>
  <si>
    <t>Всего по департаменту</t>
  </si>
  <si>
    <t>Лицевой счет</t>
  </si>
  <si>
    <t>Отклонение (+) возврат, (-) не разнесено</t>
  </si>
  <si>
    <t>Итого по Государственной программе Кировской области "Развитие агропромышленного комплекса" на 2013 - 2020 годы</t>
  </si>
  <si>
    <t>Наименование программы, мероприятия</t>
  </si>
  <si>
    <t>ИТОГО по целевым программам</t>
  </si>
  <si>
    <t>* План на 2013 год по средствам областного бюджета отражен в объеме, установленном Законом Кировской области от 05.12.2012   № 226-ЗО "Об областном бюджете на 2013 год и плановый период 2014 и 2015 годов", по средствам федерального бюджета в объеме, установленном проектом Соглашения с Минсельхозом России на 2013 год</t>
  </si>
  <si>
    <t>о финансировании областных целевых программ агропромышленного комплекса Кировской области</t>
  </si>
  <si>
    <t>ВСЕГО:</t>
  </si>
  <si>
    <t>на 01 июня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</si>
</sst>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_(* #,##0.0_);_(* \(#,##0.0\);_(* &quot;-&quot;??_);_(@_)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0000_р_._-;\-* #,##0.00000_р_._-;_-* &quot;-&quot;??_р_._-;_-@_-"/>
    <numFmt numFmtId="174" formatCode="#,##0.00000"/>
    <numFmt numFmtId="175" formatCode="_-* #,##0.00000_р_._-;\-* #,##0.00000_р_._-;_-* &quot;-&quot;?????_р_._-;_-@_-"/>
    <numFmt numFmtId="176" formatCode="_-* #,##0.0_р_._-;\-* #,##0.0_р_._-;_-* &quot;-&quot;?_р_._-;_-@_-"/>
    <numFmt numFmtId="177" formatCode="0.0"/>
    <numFmt numFmtId="178" formatCode="0.00000"/>
    <numFmt numFmtId="179" formatCode="0.0%"/>
    <numFmt numFmtId="180" formatCode="0.0000000"/>
    <numFmt numFmtId="181" formatCode="0.000000"/>
    <numFmt numFmtId="182" formatCode="0.0000"/>
    <numFmt numFmtId="183" formatCode="0.000"/>
    <numFmt numFmtId="184" formatCode="_-* #,##0.0000_р_._-;\-* #,##0.0000_р_._-;_-* &quot;-&quot;??_р_._-;_-@_-"/>
    <numFmt numFmtId="185" formatCode="#,##0.0000"/>
    <numFmt numFmtId="186" formatCode="#,##0.000_р_.;[Red]\-#,##0.000_р_."/>
    <numFmt numFmtId="187" formatCode="0.000%"/>
    <numFmt numFmtId="188" formatCode="#,##0.0_р_.;[Red]\-#,##0.0_р_.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р_."/>
    <numFmt numFmtId="198" formatCode="0.0_ ;[Red]\-0.0\ "/>
    <numFmt numFmtId="199" formatCode="_-* #,##0.00_р_._-;\-* #,##0.00_р_._-;_-* &quot;-&quot;?_р_._-;_-@_-"/>
    <numFmt numFmtId="200" formatCode="_-* #,##0.000_р_._-;\-* #,##0.000_р_._-;_-* &quot;-&quot;?_р_._-;_-@_-"/>
    <numFmt numFmtId="201" formatCode="#,##0&quot;р.&quot;"/>
    <numFmt numFmtId="202" formatCode="#,##0_р_."/>
    <numFmt numFmtId="203" formatCode="#,##0.0000_р_.;[Red]\-#,##0.0000_р_."/>
    <numFmt numFmtId="204" formatCode="#,##0.00000_р_.;[Red]\-#,##0.000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CC0099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16" fontId="7" fillId="34" borderId="12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 wrapText="1"/>
    </xf>
    <xf numFmtId="16" fontId="7" fillId="34" borderId="15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/>
    </xf>
    <xf numFmtId="14" fontId="7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9" fontId="3" fillId="34" borderId="17" xfId="57" applyFont="1" applyFill="1" applyBorder="1" applyAlignment="1">
      <alignment horizontal="center" vertical="center" wrapText="1"/>
    </xf>
    <xf numFmtId="172" fontId="57" fillId="34" borderId="10" xfId="60" applyNumberFormat="1" applyFont="1" applyFill="1" applyBorder="1" applyAlignment="1">
      <alignment horizontal="center" vertical="center" wrapText="1"/>
    </xf>
    <xf numFmtId="172" fontId="3" fillId="34" borderId="12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center" vertical="center" wrapText="1"/>
    </xf>
    <xf numFmtId="172" fontId="3" fillId="34" borderId="14" xfId="60" applyNumberFormat="1" applyFont="1" applyFill="1" applyBorder="1" applyAlignment="1">
      <alignment horizontal="left" vertical="center" wrapText="1"/>
    </xf>
    <xf numFmtId="172" fontId="3" fillId="34" borderId="18" xfId="60" applyNumberFormat="1" applyFont="1" applyFill="1" applyBorder="1" applyAlignment="1">
      <alignment horizontal="left" vertical="center" wrapText="1"/>
    </xf>
    <xf numFmtId="172" fontId="3" fillId="34" borderId="10" xfId="60" applyNumberFormat="1" applyFont="1" applyFill="1" applyBorder="1" applyAlignment="1">
      <alignment horizontal="justify" vertical="center" wrapText="1"/>
    </xf>
    <xf numFmtId="172" fontId="3" fillId="34" borderId="12" xfId="60" applyNumberFormat="1" applyFont="1" applyFill="1" applyBorder="1" applyAlignment="1">
      <alignment vertical="center" wrapText="1"/>
    </xf>
    <xf numFmtId="172" fontId="3" fillId="34" borderId="10" xfId="60" applyNumberFormat="1" applyFont="1" applyFill="1" applyBorder="1" applyAlignment="1">
      <alignment vertical="center" wrapText="1"/>
    </xf>
    <xf numFmtId="172" fontId="3" fillId="34" borderId="14" xfId="60" applyNumberFormat="1" applyFont="1" applyFill="1" applyBorder="1" applyAlignment="1">
      <alignment horizontal="center" vertical="center" wrapText="1"/>
    </xf>
    <xf numFmtId="172" fontId="3" fillId="34" borderId="18" xfId="60" applyNumberFormat="1" applyFont="1" applyFill="1" applyBorder="1" applyAlignment="1">
      <alignment horizontal="center" vertical="center" wrapText="1"/>
    </xf>
    <xf numFmtId="43" fontId="3" fillId="34" borderId="18" xfId="60" applyFont="1" applyFill="1" applyBorder="1" applyAlignment="1">
      <alignment horizontal="left" vertical="center" wrapText="1"/>
    </xf>
    <xf numFmtId="43" fontId="3" fillId="34" borderId="10" xfId="60" applyFont="1" applyFill="1" applyBorder="1" applyAlignment="1">
      <alignment horizontal="left" vertical="center" wrapText="1"/>
    </xf>
    <xf numFmtId="172" fontId="3" fillId="34" borderId="18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172" fontId="4" fillId="33" borderId="12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72" fontId="58" fillId="34" borderId="12" xfId="60" applyNumberFormat="1" applyFont="1" applyFill="1" applyBorder="1" applyAlignment="1">
      <alignment horizontal="center" vertical="center" wrapText="1"/>
    </xf>
    <xf numFmtId="172" fontId="58" fillId="34" borderId="12" xfId="60" applyNumberFormat="1" applyFont="1" applyFill="1" applyBorder="1" applyAlignment="1">
      <alignment horizontal="justify" vertical="center" wrapText="1"/>
    </xf>
    <xf numFmtId="172" fontId="58" fillId="34" borderId="14" xfId="60" applyNumberFormat="1" applyFont="1" applyFill="1" applyBorder="1" applyAlignment="1">
      <alignment horizontal="left" vertical="center" wrapText="1"/>
    </xf>
    <xf numFmtId="172" fontId="59" fillId="34" borderId="12" xfId="60" applyNumberFormat="1" applyFont="1" applyFill="1" applyBorder="1" applyAlignment="1">
      <alignment vertical="center" wrapText="1"/>
    </xf>
    <xf numFmtId="172" fontId="59" fillId="34" borderId="12" xfId="60" applyNumberFormat="1" applyFont="1" applyFill="1" applyBorder="1" applyAlignment="1">
      <alignment horizontal="center" vertical="center" wrapText="1"/>
    </xf>
    <xf numFmtId="172" fontId="58" fillId="34" borderId="14" xfId="6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33" borderId="22" xfId="60" applyNumberFormat="1" applyFont="1" applyFill="1" applyBorder="1" applyAlignment="1">
      <alignment horizontal="center" vertical="center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wrapText="1"/>
    </xf>
    <xf numFmtId="172" fontId="3" fillId="34" borderId="13" xfId="60" applyNumberFormat="1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8" borderId="23" xfId="0" applyFill="1" applyBorder="1" applyAlignment="1">
      <alignment/>
    </xf>
    <xf numFmtId="172" fontId="4" fillId="8" borderId="24" xfId="6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72" fontId="57" fillId="34" borderId="26" xfId="60" applyNumberFormat="1" applyFont="1" applyFill="1" applyBorder="1" applyAlignment="1">
      <alignment horizontal="center" vertical="center" wrapText="1"/>
    </xf>
    <xf numFmtId="172" fontId="3" fillId="34" borderId="26" xfId="60" applyNumberFormat="1" applyFont="1" applyFill="1" applyBorder="1" applyAlignment="1">
      <alignment horizontal="center" vertical="center" wrapText="1"/>
    </xf>
    <xf numFmtId="172" fontId="3" fillId="34" borderId="27" xfId="60" applyNumberFormat="1" applyFont="1" applyFill="1" applyBorder="1" applyAlignment="1">
      <alignment horizontal="left" vertical="center" wrapText="1"/>
    </xf>
    <xf numFmtId="172" fontId="3" fillId="34" borderId="26" xfId="60" applyNumberFormat="1" applyFont="1" applyFill="1" applyBorder="1" applyAlignment="1">
      <alignment vertical="center" wrapText="1"/>
    </xf>
    <xf numFmtId="43" fontId="3" fillId="34" borderId="27" xfId="60" applyFont="1" applyFill="1" applyBorder="1" applyAlignment="1">
      <alignment horizontal="left" vertical="center" wrapText="1"/>
    </xf>
    <xf numFmtId="43" fontId="3" fillId="34" borderId="26" xfId="60" applyFont="1" applyFill="1" applyBorder="1" applyAlignment="1">
      <alignment horizontal="left" vertical="center" wrapText="1"/>
    </xf>
    <xf numFmtId="172" fontId="3" fillId="34" borderId="27" xfId="6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2" borderId="26" xfId="0" applyFill="1" applyBorder="1" applyAlignment="1">
      <alignment/>
    </xf>
    <xf numFmtId="0" fontId="8" fillId="34" borderId="17" xfId="0" applyFont="1" applyFill="1" applyBorder="1" applyAlignment="1">
      <alignment horizontal="center" wrapText="1"/>
    </xf>
    <xf numFmtId="172" fontId="3" fillId="34" borderId="28" xfId="60" applyNumberFormat="1" applyFont="1" applyFill="1" applyBorder="1" applyAlignment="1">
      <alignment horizontal="justify" vertical="center" wrapText="1"/>
    </xf>
    <xf numFmtId="172" fontId="4" fillId="33" borderId="28" xfId="6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center" vertical="center" wrapText="1"/>
    </xf>
    <xf numFmtId="172" fontId="4" fillId="8" borderId="23" xfId="60" applyNumberFormat="1" applyFont="1" applyFill="1" applyBorder="1" applyAlignment="1">
      <alignment horizontal="center" vertical="center" wrapText="1"/>
    </xf>
    <xf numFmtId="172" fontId="4" fillId="8" borderId="29" xfId="60" applyNumberFormat="1" applyFont="1" applyFill="1" applyBorder="1" applyAlignment="1">
      <alignment horizontal="center" vertical="center" wrapText="1"/>
    </xf>
    <xf numFmtId="172" fontId="4" fillId="2" borderId="12" xfId="60" applyNumberFormat="1" applyFont="1" applyFill="1" applyBorder="1" applyAlignment="1">
      <alignment horizontal="center" vertical="center" wrapText="1"/>
    </xf>
    <xf numFmtId="172" fontId="3" fillId="34" borderId="30" xfId="60" applyNumberFormat="1" applyFont="1" applyFill="1" applyBorder="1" applyAlignment="1">
      <alignment horizontal="justify" vertical="center" wrapText="1"/>
    </xf>
    <xf numFmtId="0" fontId="60" fillId="33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172" fontId="4" fillId="33" borderId="32" xfId="60" applyNumberFormat="1" applyFont="1" applyFill="1" applyBorder="1" applyAlignment="1">
      <alignment horizontal="center" vertical="center" wrapText="1"/>
    </xf>
    <xf numFmtId="172" fontId="3" fillId="33" borderId="33" xfId="60" applyNumberFormat="1" applyFont="1" applyFill="1" applyBorder="1" applyAlignment="1">
      <alignment horizontal="center" vertical="center" wrapText="1"/>
    </xf>
    <xf numFmtId="172" fontId="4" fillId="33" borderId="34" xfId="60" applyNumberFormat="1" applyFont="1" applyFill="1" applyBorder="1" applyAlignment="1">
      <alignment horizontal="center" vertical="center" wrapText="1"/>
    </xf>
    <xf numFmtId="9" fontId="3" fillId="33" borderId="35" xfId="57" applyFont="1" applyFill="1" applyBorder="1" applyAlignment="1">
      <alignment horizontal="center" vertical="center" wrapText="1"/>
    </xf>
    <xf numFmtId="176" fontId="10" fillId="10" borderId="20" xfId="0" applyNumberFormat="1" applyFont="1" applyFill="1" applyBorder="1" applyAlignment="1">
      <alignment horizontal="center" vertical="center" wrapText="1"/>
    </xf>
    <xf numFmtId="176" fontId="10" fillId="10" borderId="10" xfId="0" applyNumberFormat="1" applyFont="1" applyFill="1" applyBorder="1" applyAlignment="1">
      <alignment horizontal="center" vertical="center" wrapText="1"/>
    </xf>
    <xf numFmtId="172" fontId="4" fillId="10" borderId="13" xfId="60" applyNumberFormat="1" applyFont="1" applyFill="1" applyBorder="1" applyAlignment="1">
      <alignment horizontal="justify" vertical="center" wrapText="1"/>
    </xf>
    <xf numFmtId="176" fontId="10" fillId="10" borderId="21" xfId="0" applyNumberFormat="1" applyFont="1" applyFill="1" applyBorder="1" applyAlignment="1">
      <alignment horizontal="center" vertical="center" wrapText="1"/>
    </xf>
    <xf numFmtId="176" fontId="10" fillId="10" borderId="17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left" vertical="center" wrapText="1"/>
    </xf>
    <xf numFmtId="172" fontId="4" fillId="34" borderId="14" xfId="0" applyNumberFormat="1" applyFont="1" applyFill="1" applyBorder="1" applyAlignment="1">
      <alignment horizontal="left" vertical="center" wrapText="1"/>
    </xf>
    <xf numFmtId="172" fontId="4" fillId="34" borderId="18" xfId="0" applyNumberFormat="1" applyFont="1" applyFill="1" applyBorder="1" applyAlignment="1">
      <alignment horizontal="left" vertical="center" wrapText="1"/>
    </xf>
    <xf numFmtId="172" fontId="4" fillId="34" borderId="30" xfId="0" applyNumberFormat="1" applyFont="1" applyFill="1" applyBorder="1" applyAlignment="1">
      <alignment horizontal="left" vertical="center" wrapText="1"/>
    </xf>
    <xf numFmtId="172" fontId="4" fillId="34" borderId="27" xfId="0" applyNumberFormat="1" applyFont="1" applyFill="1" applyBorder="1" applyAlignment="1">
      <alignment horizontal="left" vertical="center" wrapText="1"/>
    </xf>
    <xf numFmtId="16" fontId="3" fillId="34" borderId="14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43" fontId="3" fillId="34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left" vertical="center" wrapText="1"/>
    </xf>
    <xf numFmtId="176" fontId="4" fillId="34" borderId="18" xfId="0" applyNumberFormat="1" applyFont="1" applyFill="1" applyBorder="1" applyAlignment="1">
      <alignment horizontal="left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6" fontId="7" fillId="34" borderId="37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172" fontId="4" fillId="34" borderId="37" xfId="0" applyNumberFormat="1" applyFont="1" applyFill="1" applyBorder="1" applyAlignment="1">
      <alignment horizontal="center" vertical="center" wrapText="1"/>
    </xf>
    <xf numFmtId="172" fontId="4" fillId="34" borderId="39" xfId="0" applyNumberFormat="1" applyFont="1" applyFill="1" applyBorder="1" applyAlignment="1">
      <alignment horizontal="center" vertical="center" wrapText="1"/>
    </xf>
    <xf numFmtId="43" fontId="3" fillId="34" borderId="40" xfId="0" applyNumberFormat="1" applyFont="1" applyFill="1" applyBorder="1" applyAlignment="1">
      <alignment horizontal="center" vertical="center" wrapText="1"/>
    </xf>
    <xf numFmtId="172" fontId="4" fillId="34" borderId="41" xfId="0" applyNumberFormat="1" applyFont="1" applyFill="1" applyBorder="1" applyAlignment="1">
      <alignment horizontal="center" vertical="center" wrapText="1"/>
    </xf>
    <xf numFmtId="9" fontId="3" fillId="34" borderId="42" xfId="57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justify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vertical="center" wrapText="1"/>
    </xf>
    <xf numFmtId="172" fontId="3" fillId="34" borderId="31" xfId="60" applyNumberFormat="1" applyFont="1" applyFill="1" applyBorder="1" applyAlignment="1">
      <alignment horizontal="center" vertical="center" wrapText="1"/>
    </xf>
    <xf numFmtId="172" fontId="3" fillId="34" borderId="33" xfId="60" applyNumberFormat="1" applyFont="1" applyFill="1" applyBorder="1" applyAlignment="1">
      <alignment horizontal="center" vertical="center" wrapText="1"/>
    </xf>
    <xf numFmtId="43" fontId="3" fillId="34" borderId="44" xfId="60" applyFont="1" applyFill="1" applyBorder="1" applyAlignment="1">
      <alignment horizontal="left" vertical="center" wrapText="1"/>
    </xf>
    <xf numFmtId="43" fontId="3" fillId="34" borderId="19" xfId="6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9" fontId="3" fillId="34" borderId="10" xfId="57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176" fontId="10" fillId="34" borderId="17" xfId="0" applyNumberFormat="1" applyFont="1" applyFill="1" applyBorder="1" applyAlignment="1">
      <alignment horizontal="center" vertical="center" wrapText="1"/>
    </xf>
    <xf numFmtId="176" fontId="10" fillId="33" borderId="1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right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62" fillId="34" borderId="46" xfId="0" applyFont="1" applyFill="1" applyBorder="1" applyAlignment="1">
      <alignment horizontal="center" vertical="center"/>
    </xf>
    <xf numFmtId="0" fontId="62" fillId="34" borderId="48" xfId="0" applyFont="1" applyFill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/>
    </xf>
    <xf numFmtId="0" fontId="62" fillId="34" borderId="5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C45">
      <selection activeCell="G67" sqref="G67"/>
    </sheetView>
  </sheetViews>
  <sheetFormatPr defaultColWidth="9.140625" defaultRowHeight="15"/>
  <cols>
    <col min="1" max="1" width="10.28125" style="0" customWidth="1"/>
    <col min="2" max="2" width="68.28125" style="0" customWidth="1"/>
    <col min="3" max="3" width="18.8515625" style="0" customWidth="1"/>
    <col min="4" max="4" width="18.00390625" style="0" customWidth="1"/>
    <col min="5" max="5" width="11.421875" style="0" customWidth="1"/>
    <col min="6" max="6" width="18.57421875" style="0" customWidth="1"/>
    <col min="7" max="7" width="16.7109375" style="0" customWidth="1"/>
    <col min="8" max="8" width="14.7109375" style="0" customWidth="1"/>
    <col min="9" max="9" width="4.28125" style="0" customWidth="1"/>
  </cols>
  <sheetData>
    <row r="1" spans="1:9" ht="20.25">
      <c r="A1" s="143" t="s">
        <v>0</v>
      </c>
      <c r="B1" s="143"/>
      <c r="C1" s="143"/>
      <c r="D1" s="143"/>
      <c r="E1" s="143"/>
      <c r="F1" s="143"/>
      <c r="G1" s="143"/>
      <c r="H1" s="143"/>
      <c r="I1" s="4"/>
    </row>
    <row r="2" spans="1:9" ht="45" customHeight="1">
      <c r="A2" s="144" t="s">
        <v>147</v>
      </c>
      <c r="B2" s="144"/>
      <c r="C2" s="144"/>
      <c r="D2" s="144"/>
      <c r="E2" s="144"/>
      <c r="F2" s="144"/>
      <c r="G2" s="144"/>
      <c r="H2" s="144"/>
      <c r="I2" s="4"/>
    </row>
    <row r="3" spans="2:9" ht="20.25" hidden="1">
      <c r="B3" s="143"/>
      <c r="C3" s="143"/>
      <c r="D3" s="143"/>
      <c r="E3" s="143"/>
      <c r="F3" s="143"/>
      <c r="G3" s="143"/>
      <c r="H3" s="3"/>
      <c r="I3" s="4"/>
    </row>
    <row r="4" spans="1:9" ht="20.25">
      <c r="A4" s="145" t="s">
        <v>149</v>
      </c>
      <c r="B4" s="145"/>
      <c r="C4" s="145"/>
      <c r="D4" s="145"/>
      <c r="E4" s="145"/>
      <c r="F4" s="145"/>
      <c r="G4" s="145"/>
      <c r="H4" s="145"/>
      <c r="I4" s="145"/>
    </row>
    <row r="5" spans="7:8" ht="15.75" thickBot="1">
      <c r="G5" s="149" t="s">
        <v>111</v>
      </c>
      <c r="H5" s="149"/>
    </row>
    <row r="6" spans="1:8" ht="18.75">
      <c r="A6" s="156" t="s">
        <v>24</v>
      </c>
      <c r="B6" s="158" t="s">
        <v>144</v>
      </c>
      <c r="C6" s="160" t="s">
        <v>1</v>
      </c>
      <c r="D6" s="161"/>
      <c r="E6" s="162"/>
      <c r="F6" s="163" t="s">
        <v>2</v>
      </c>
      <c r="G6" s="161"/>
      <c r="H6" s="162"/>
    </row>
    <row r="7" spans="1:8" ht="15" customHeight="1">
      <c r="A7" s="157"/>
      <c r="B7" s="159"/>
      <c r="C7" s="164" t="s">
        <v>109</v>
      </c>
      <c r="D7" s="147" t="s">
        <v>110</v>
      </c>
      <c r="E7" s="148" t="s">
        <v>3</v>
      </c>
      <c r="F7" s="146" t="s">
        <v>109</v>
      </c>
      <c r="G7" s="147" t="s">
        <v>110</v>
      </c>
      <c r="H7" s="148" t="s">
        <v>3</v>
      </c>
    </row>
    <row r="8" spans="1:8" ht="15">
      <c r="A8" s="157"/>
      <c r="B8" s="159"/>
      <c r="C8" s="164"/>
      <c r="D8" s="147"/>
      <c r="E8" s="148"/>
      <c r="F8" s="146"/>
      <c r="G8" s="147"/>
      <c r="H8" s="148"/>
    </row>
    <row r="9" spans="1:8" ht="41.25" customHeight="1">
      <c r="A9" s="157"/>
      <c r="B9" s="159"/>
      <c r="C9" s="164"/>
      <c r="D9" s="147"/>
      <c r="E9" s="148"/>
      <c r="F9" s="146"/>
      <c r="G9" s="147"/>
      <c r="H9" s="148"/>
    </row>
    <row r="10" spans="1:8" ht="15">
      <c r="A10" s="8">
        <v>1</v>
      </c>
      <c r="B10" s="7">
        <v>2</v>
      </c>
      <c r="C10" s="8">
        <v>3</v>
      </c>
      <c r="D10" s="6">
        <v>4</v>
      </c>
      <c r="E10" s="9">
        <v>5</v>
      </c>
      <c r="F10" s="66">
        <v>6</v>
      </c>
      <c r="G10" s="6">
        <v>7</v>
      </c>
      <c r="H10" s="9">
        <v>8</v>
      </c>
    </row>
    <row r="11" spans="1:8" ht="20.25">
      <c r="A11" s="53"/>
      <c r="B11" s="95" t="s">
        <v>148</v>
      </c>
      <c r="C11" s="90">
        <f>C81</f>
        <v>1510443.3</v>
      </c>
      <c r="D11" s="90">
        <f>D81</f>
        <v>710069.4990000001</v>
      </c>
      <c r="E11" s="92">
        <f aca="true" t="shared" si="0" ref="E11:E31">D11/C11*100</f>
        <v>47.010668920839336</v>
      </c>
      <c r="F11" s="93">
        <f>F81</f>
        <v>1522991.1</v>
      </c>
      <c r="G11" s="91">
        <f>G81</f>
        <v>694384.1720000001</v>
      </c>
      <c r="H11" s="94">
        <f>G11/F11*100</f>
        <v>45.593449101573874</v>
      </c>
    </row>
    <row r="12" spans="1:8" ht="20.25">
      <c r="A12" s="16"/>
      <c r="B12" s="36" t="s">
        <v>22</v>
      </c>
      <c r="C12" s="34"/>
      <c r="D12" s="6"/>
      <c r="E12" s="76"/>
      <c r="F12" s="35"/>
      <c r="G12" s="6"/>
      <c r="H12" s="138"/>
    </row>
    <row r="13" spans="1:8" ht="39">
      <c r="A13" s="114">
        <v>1</v>
      </c>
      <c r="B13" s="115" t="s">
        <v>123</v>
      </c>
      <c r="C13" s="116">
        <f>C70</f>
        <v>1406600</v>
      </c>
      <c r="D13" s="117">
        <f>D70</f>
        <v>710069.4990000001</v>
      </c>
      <c r="E13" s="118">
        <f t="shared" si="0"/>
        <v>50.48126681359306</v>
      </c>
      <c r="F13" s="119">
        <f>F70</f>
        <v>1382989.1</v>
      </c>
      <c r="G13" s="117">
        <f>G70</f>
        <v>694384.1720000001</v>
      </c>
      <c r="H13" s="139">
        <f aca="true" t="shared" si="1" ref="H13:H57">G13/F13*100</f>
        <v>50.20894033076617</v>
      </c>
    </row>
    <row r="14" spans="1:8" ht="57.75" customHeight="1">
      <c r="A14" s="140" t="s">
        <v>25</v>
      </c>
      <c r="B14" s="96" t="s">
        <v>26</v>
      </c>
      <c r="C14" s="97">
        <v>262338</v>
      </c>
      <c r="D14" s="98">
        <v>122749.2</v>
      </c>
      <c r="E14" s="99">
        <f>D14/C14*100</f>
        <v>46.79047640829769</v>
      </c>
      <c r="F14" s="100">
        <v>212502.6</v>
      </c>
      <c r="G14" s="98">
        <v>209393.89</v>
      </c>
      <c r="H14" s="138">
        <f t="shared" si="1"/>
        <v>98.53709554612509</v>
      </c>
    </row>
    <row r="15" spans="1:8" ht="29.25" customHeight="1" hidden="1">
      <c r="A15" s="140" t="s">
        <v>27</v>
      </c>
      <c r="B15" s="61" t="s">
        <v>112</v>
      </c>
      <c r="C15" s="41">
        <v>32000</v>
      </c>
      <c r="D15" s="19"/>
      <c r="E15" s="54">
        <f t="shared" si="0"/>
        <v>0</v>
      </c>
      <c r="F15" s="67">
        <v>17065</v>
      </c>
      <c r="G15" s="19"/>
      <c r="H15" s="138">
        <f t="shared" si="1"/>
        <v>0</v>
      </c>
    </row>
    <row r="16" spans="1:8" ht="15.75" customHeight="1" hidden="1">
      <c r="A16" s="10" t="s">
        <v>28</v>
      </c>
      <c r="B16" s="142" t="s">
        <v>29</v>
      </c>
      <c r="C16" s="20">
        <v>27000</v>
      </c>
      <c r="D16" s="21"/>
      <c r="E16" s="54">
        <f t="shared" si="0"/>
        <v>0</v>
      </c>
      <c r="F16" s="67">
        <v>17065</v>
      </c>
      <c r="G16" s="19"/>
      <c r="H16" s="138">
        <f t="shared" si="1"/>
        <v>0</v>
      </c>
    </row>
    <row r="17" spans="1:8" ht="15" customHeight="1" hidden="1">
      <c r="A17" s="10" t="s">
        <v>30</v>
      </c>
      <c r="B17" s="142" t="s">
        <v>31</v>
      </c>
      <c r="C17" s="22">
        <v>5000</v>
      </c>
      <c r="D17" s="23"/>
      <c r="E17" s="54">
        <f t="shared" si="0"/>
        <v>0</v>
      </c>
      <c r="F17" s="68">
        <v>0</v>
      </c>
      <c r="G17" s="21"/>
      <c r="H17" s="138" t="e">
        <f t="shared" si="1"/>
        <v>#DIV/0!</v>
      </c>
    </row>
    <row r="18" spans="1:8" ht="43.5" customHeight="1" hidden="1">
      <c r="A18" s="140" t="s">
        <v>32</v>
      </c>
      <c r="B18" s="61" t="s">
        <v>33</v>
      </c>
      <c r="C18" s="42">
        <v>300</v>
      </c>
      <c r="D18" s="24"/>
      <c r="E18" s="54">
        <f t="shared" si="0"/>
        <v>0</v>
      </c>
      <c r="F18" s="68">
        <v>232</v>
      </c>
      <c r="G18" s="21"/>
      <c r="H18" s="138">
        <f t="shared" si="1"/>
        <v>0</v>
      </c>
    </row>
    <row r="19" spans="1:8" ht="36.75" customHeight="1" hidden="1">
      <c r="A19" s="140" t="s">
        <v>34</v>
      </c>
      <c r="B19" s="142" t="s">
        <v>35</v>
      </c>
      <c r="C19" s="20">
        <v>100</v>
      </c>
      <c r="D19" s="21"/>
      <c r="E19" s="54">
        <f t="shared" si="0"/>
        <v>0</v>
      </c>
      <c r="F19" s="68">
        <v>32</v>
      </c>
      <c r="G19" s="21"/>
      <c r="H19" s="138">
        <f t="shared" si="1"/>
        <v>0</v>
      </c>
    </row>
    <row r="20" spans="1:8" ht="36" customHeight="1" hidden="1">
      <c r="A20" s="140" t="s">
        <v>36</v>
      </c>
      <c r="B20" s="142" t="s">
        <v>37</v>
      </c>
      <c r="C20" s="20">
        <v>200</v>
      </c>
      <c r="D20" s="21"/>
      <c r="E20" s="54">
        <f t="shared" si="0"/>
        <v>0</v>
      </c>
      <c r="F20" s="68">
        <v>200</v>
      </c>
      <c r="G20" s="21"/>
      <c r="H20" s="138">
        <f t="shared" si="1"/>
        <v>0</v>
      </c>
    </row>
    <row r="21" spans="1:8" ht="37.5" customHeight="1" hidden="1">
      <c r="A21" s="140" t="s">
        <v>38</v>
      </c>
      <c r="B21" s="142" t="s">
        <v>39</v>
      </c>
      <c r="C21" s="43">
        <v>1000</v>
      </c>
      <c r="D21" s="23"/>
      <c r="E21" s="54">
        <f t="shared" si="0"/>
        <v>0</v>
      </c>
      <c r="F21" s="69">
        <v>0</v>
      </c>
      <c r="G21" s="23"/>
      <c r="H21" s="138" t="e">
        <f t="shared" si="1"/>
        <v>#DIV/0!</v>
      </c>
    </row>
    <row r="22" spans="1:8" ht="58.5" customHeight="1" hidden="1">
      <c r="A22" s="11" t="s">
        <v>40</v>
      </c>
      <c r="B22" s="62" t="s">
        <v>114</v>
      </c>
      <c r="C22" s="41">
        <v>32100</v>
      </c>
      <c r="D22" s="21"/>
      <c r="E22" s="54">
        <f t="shared" si="0"/>
        <v>0</v>
      </c>
      <c r="F22" s="68">
        <v>28600</v>
      </c>
      <c r="G22" s="21"/>
      <c r="H22" s="138">
        <f t="shared" si="1"/>
        <v>0</v>
      </c>
    </row>
    <row r="23" spans="1:8" ht="39" customHeight="1" hidden="1">
      <c r="A23" s="11" t="s">
        <v>41</v>
      </c>
      <c r="B23" s="62" t="s">
        <v>42</v>
      </c>
      <c r="C23" s="44">
        <v>11500</v>
      </c>
      <c r="D23" s="26"/>
      <c r="E23" s="54">
        <f t="shared" si="0"/>
        <v>0</v>
      </c>
      <c r="F23" s="70">
        <v>0</v>
      </c>
      <c r="G23" s="26"/>
      <c r="H23" s="138" t="e">
        <f t="shared" si="1"/>
        <v>#DIV/0!</v>
      </c>
    </row>
    <row r="24" spans="1:8" ht="77.25" customHeight="1" hidden="1">
      <c r="A24" s="12" t="s">
        <v>43</v>
      </c>
      <c r="B24" s="63" t="s">
        <v>115</v>
      </c>
      <c r="C24" s="42">
        <v>77000</v>
      </c>
      <c r="D24" s="24"/>
      <c r="E24" s="54">
        <f t="shared" si="0"/>
        <v>0</v>
      </c>
      <c r="F24" s="68">
        <v>140344</v>
      </c>
      <c r="G24" s="21"/>
      <c r="H24" s="138">
        <f t="shared" si="1"/>
        <v>0</v>
      </c>
    </row>
    <row r="25" spans="1:8" ht="77.25" customHeight="1" hidden="1">
      <c r="A25" s="140" t="s">
        <v>44</v>
      </c>
      <c r="B25" s="61" t="s">
        <v>45</v>
      </c>
      <c r="C25" s="20">
        <v>36000</v>
      </c>
      <c r="D25" s="21"/>
      <c r="E25" s="54">
        <f t="shared" si="0"/>
        <v>0</v>
      </c>
      <c r="F25" s="68">
        <v>70344</v>
      </c>
      <c r="G25" s="21"/>
      <c r="H25" s="138">
        <f t="shared" si="1"/>
        <v>0</v>
      </c>
    </row>
    <row r="26" spans="1:8" ht="77.25" customHeight="1" hidden="1">
      <c r="A26" s="11" t="s">
        <v>46</v>
      </c>
      <c r="B26" s="61" t="s">
        <v>47</v>
      </c>
      <c r="C26" s="20">
        <v>41000</v>
      </c>
      <c r="D26" s="21"/>
      <c r="E26" s="54">
        <f t="shared" si="0"/>
        <v>0</v>
      </c>
      <c r="F26" s="68">
        <v>70000</v>
      </c>
      <c r="G26" s="21"/>
      <c r="H26" s="138">
        <f t="shared" si="1"/>
        <v>0</v>
      </c>
    </row>
    <row r="27" spans="1:8" ht="77.25" customHeight="1" hidden="1">
      <c r="A27" s="11" t="s">
        <v>48</v>
      </c>
      <c r="B27" s="142" t="s">
        <v>49</v>
      </c>
      <c r="C27" s="45">
        <v>150</v>
      </c>
      <c r="D27" s="21"/>
      <c r="E27" s="54">
        <f t="shared" si="0"/>
        <v>0</v>
      </c>
      <c r="F27" s="68">
        <v>3400</v>
      </c>
      <c r="G27" s="21"/>
      <c r="H27" s="138">
        <f t="shared" si="1"/>
        <v>0</v>
      </c>
    </row>
    <row r="28" spans="1:8" ht="37.5" customHeight="1" hidden="1">
      <c r="A28" s="13" t="s">
        <v>50</v>
      </c>
      <c r="B28" s="142" t="s">
        <v>51</v>
      </c>
      <c r="C28" s="41">
        <f>67300-30000</f>
        <v>37300</v>
      </c>
      <c r="D28" s="21"/>
      <c r="E28" s="54">
        <f t="shared" si="0"/>
        <v>0</v>
      </c>
      <c r="F28" s="68">
        <v>17908</v>
      </c>
      <c r="G28" s="21"/>
      <c r="H28" s="138">
        <f t="shared" si="1"/>
        <v>0</v>
      </c>
    </row>
    <row r="29" spans="1:8" ht="27" customHeight="1" hidden="1">
      <c r="A29" s="14" t="s">
        <v>52</v>
      </c>
      <c r="B29" s="142" t="s">
        <v>11</v>
      </c>
      <c r="C29" s="41">
        <v>30000</v>
      </c>
      <c r="D29" s="21"/>
      <c r="E29" s="54">
        <f t="shared" si="0"/>
        <v>0</v>
      </c>
      <c r="F29" s="69">
        <v>0</v>
      </c>
      <c r="G29" s="23"/>
      <c r="H29" s="138" t="e">
        <f t="shared" si="1"/>
        <v>#DIV/0!</v>
      </c>
    </row>
    <row r="30" spans="1:8" ht="36.75" customHeight="1" hidden="1">
      <c r="A30" s="11" t="s">
        <v>53</v>
      </c>
      <c r="B30" s="62" t="s">
        <v>54</v>
      </c>
      <c r="C30" s="41">
        <v>3100</v>
      </c>
      <c r="D30" s="21"/>
      <c r="E30" s="54">
        <f t="shared" si="0"/>
        <v>0</v>
      </c>
      <c r="F30" s="68">
        <v>100</v>
      </c>
      <c r="G30" s="21"/>
      <c r="H30" s="138">
        <f t="shared" si="1"/>
        <v>0</v>
      </c>
    </row>
    <row r="31" spans="1:8" ht="55.5" customHeight="1" hidden="1">
      <c r="A31" s="11" t="s">
        <v>55</v>
      </c>
      <c r="B31" s="142" t="s">
        <v>56</v>
      </c>
      <c r="C31" s="46">
        <v>15000</v>
      </c>
      <c r="D31" s="28"/>
      <c r="E31" s="54">
        <f t="shared" si="0"/>
        <v>0</v>
      </c>
      <c r="F31" s="71">
        <v>0</v>
      </c>
      <c r="G31" s="29"/>
      <c r="H31" s="138" t="e">
        <f t="shared" si="1"/>
        <v>#DIV/0!</v>
      </c>
    </row>
    <row r="32" spans="1:8" ht="47.25" customHeight="1">
      <c r="A32" s="101" t="s">
        <v>57</v>
      </c>
      <c r="B32" s="96" t="s">
        <v>58</v>
      </c>
      <c r="C32" s="97">
        <v>640599</v>
      </c>
      <c r="D32" s="98">
        <v>252070</v>
      </c>
      <c r="E32" s="102">
        <f>D32/C32*100</f>
        <v>39.349109193114565</v>
      </c>
      <c r="F32" s="100">
        <v>1110157.9</v>
      </c>
      <c r="G32" s="98">
        <v>477713.585</v>
      </c>
      <c r="H32" s="138">
        <f t="shared" si="1"/>
        <v>43.03113863352232</v>
      </c>
    </row>
    <row r="33" spans="1:8" ht="36" customHeight="1" hidden="1">
      <c r="A33" s="140" t="s">
        <v>59</v>
      </c>
      <c r="B33" s="61" t="s">
        <v>113</v>
      </c>
      <c r="C33" s="20">
        <v>99700</v>
      </c>
      <c r="D33" s="21"/>
      <c r="E33" s="77">
        <f aca="true" t="shared" si="2" ref="E33:E44">D33/C33*100</f>
        <v>0</v>
      </c>
      <c r="F33" s="68">
        <v>138120</v>
      </c>
      <c r="G33" s="21"/>
      <c r="H33" s="138">
        <f t="shared" si="1"/>
        <v>0</v>
      </c>
    </row>
    <row r="34" spans="1:8" ht="57" customHeight="1" hidden="1">
      <c r="A34" s="140" t="s">
        <v>60</v>
      </c>
      <c r="B34" s="63" t="s">
        <v>61</v>
      </c>
      <c r="C34" s="20">
        <v>181900</v>
      </c>
      <c r="D34" s="21"/>
      <c r="E34" s="54">
        <f t="shared" si="2"/>
        <v>0</v>
      </c>
      <c r="F34" s="68">
        <v>204000</v>
      </c>
      <c r="G34" s="21"/>
      <c r="H34" s="138">
        <f t="shared" si="1"/>
        <v>0</v>
      </c>
    </row>
    <row r="35" spans="1:8" ht="56.25" customHeight="1" hidden="1">
      <c r="A35" s="140" t="s">
        <v>62</v>
      </c>
      <c r="B35" s="142" t="s">
        <v>63</v>
      </c>
      <c r="C35" s="20">
        <v>300</v>
      </c>
      <c r="D35" s="21"/>
      <c r="E35" s="54">
        <f t="shared" si="2"/>
        <v>0</v>
      </c>
      <c r="F35" s="68">
        <v>600</v>
      </c>
      <c r="G35" s="21"/>
      <c r="H35" s="138">
        <f t="shared" si="1"/>
        <v>0</v>
      </c>
    </row>
    <row r="36" spans="1:8" ht="42.75" customHeight="1" hidden="1">
      <c r="A36" s="140" t="s">
        <v>64</v>
      </c>
      <c r="B36" s="142" t="s">
        <v>65</v>
      </c>
      <c r="C36" s="20">
        <v>20000</v>
      </c>
      <c r="D36" s="21"/>
      <c r="E36" s="54">
        <f t="shared" si="2"/>
        <v>0</v>
      </c>
      <c r="F36" s="68">
        <v>100233</v>
      </c>
      <c r="G36" s="21"/>
      <c r="H36" s="138">
        <f t="shared" si="1"/>
        <v>0</v>
      </c>
    </row>
    <row r="37" spans="1:8" ht="98.25" customHeight="1" hidden="1">
      <c r="A37" s="10" t="s">
        <v>66</v>
      </c>
      <c r="B37" s="142" t="s">
        <v>116</v>
      </c>
      <c r="C37" s="20">
        <v>318500</v>
      </c>
      <c r="D37" s="21">
        <v>628.143</v>
      </c>
      <c r="E37" s="54">
        <f t="shared" si="2"/>
        <v>0.19721915227629513</v>
      </c>
      <c r="F37" s="68">
        <v>550796</v>
      </c>
      <c r="G37" s="21"/>
      <c r="H37" s="138">
        <f t="shared" si="1"/>
        <v>0</v>
      </c>
    </row>
    <row r="38" spans="1:8" ht="41.25" customHeight="1" hidden="1">
      <c r="A38" s="10" t="s">
        <v>67</v>
      </c>
      <c r="B38" s="142" t="s">
        <v>68</v>
      </c>
      <c r="C38" s="20">
        <v>36000</v>
      </c>
      <c r="D38" s="21"/>
      <c r="E38" s="54">
        <f t="shared" si="2"/>
        <v>0</v>
      </c>
      <c r="F38" s="68">
        <v>70344</v>
      </c>
      <c r="G38" s="21"/>
      <c r="H38" s="138">
        <f t="shared" si="1"/>
        <v>0</v>
      </c>
    </row>
    <row r="39" spans="1:8" ht="83.25" customHeight="1" hidden="1">
      <c r="A39" s="140" t="s">
        <v>69</v>
      </c>
      <c r="B39" s="142" t="s">
        <v>70</v>
      </c>
      <c r="C39" s="20">
        <v>262500</v>
      </c>
      <c r="D39" s="21"/>
      <c r="E39" s="54">
        <f t="shared" si="2"/>
        <v>0</v>
      </c>
      <c r="F39" s="68">
        <v>440452</v>
      </c>
      <c r="G39" s="21"/>
      <c r="H39" s="138">
        <f t="shared" si="1"/>
        <v>0</v>
      </c>
    </row>
    <row r="40" spans="1:8" ht="70.5" customHeight="1" hidden="1">
      <c r="A40" s="10" t="s">
        <v>71</v>
      </c>
      <c r="B40" s="142" t="s">
        <v>72</v>
      </c>
      <c r="C40" s="20">
        <v>20000</v>
      </c>
      <c r="D40" s="21"/>
      <c r="E40" s="54">
        <f t="shared" si="2"/>
        <v>0</v>
      </c>
      <c r="F40" s="68">
        <v>40000</v>
      </c>
      <c r="G40" s="21"/>
      <c r="H40" s="138">
        <f t="shared" si="1"/>
        <v>0</v>
      </c>
    </row>
    <row r="41" spans="1:8" ht="74.25" customHeight="1" hidden="1">
      <c r="A41" s="141" t="s">
        <v>73</v>
      </c>
      <c r="B41" s="142" t="s">
        <v>74</v>
      </c>
      <c r="C41" s="20">
        <v>150</v>
      </c>
      <c r="D41" s="21"/>
      <c r="E41" s="54">
        <f t="shared" si="2"/>
        <v>0</v>
      </c>
      <c r="F41" s="68">
        <v>3400</v>
      </c>
      <c r="G41" s="21"/>
      <c r="H41" s="138">
        <f t="shared" si="1"/>
        <v>0</v>
      </c>
    </row>
    <row r="42" spans="1:8" ht="78.75" customHeight="1" hidden="1">
      <c r="A42" s="140" t="s">
        <v>75</v>
      </c>
      <c r="B42" s="142" t="s">
        <v>117</v>
      </c>
      <c r="C42" s="20">
        <v>10000</v>
      </c>
      <c r="D42" s="21"/>
      <c r="E42" s="54">
        <f t="shared" si="2"/>
        <v>0</v>
      </c>
      <c r="F42" s="68">
        <v>10000</v>
      </c>
      <c r="G42" s="21"/>
      <c r="H42" s="138">
        <f t="shared" si="1"/>
        <v>0</v>
      </c>
    </row>
    <row r="43" spans="1:8" ht="39.75" customHeight="1" hidden="1">
      <c r="A43" s="140" t="s">
        <v>76</v>
      </c>
      <c r="B43" s="142" t="s">
        <v>77</v>
      </c>
      <c r="C43" s="20">
        <v>10000</v>
      </c>
      <c r="D43" s="21"/>
      <c r="E43" s="54">
        <f t="shared" si="2"/>
        <v>0</v>
      </c>
      <c r="F43" s="68">
        <v>10000</v>
      </c>
      <c r="G43" s="21"/>
      <c r="H43" s="138">
        <f t="shared" si="1"/>
        <v>0</v>
      </c>
    </row>
    <row r="44" spans="1:8" ht="56.25" customHeight="1" hidden="1">
      <c r="A44" s="140" t="s">
        <v>78</v>
      </c>
      <c r="B44" s="62" t="s">
        <v>79</v>
      </c>
      <c r="C44" s="20">
        <v>30000</v>
      </c>
      <c r="D44" s="21"/>
      <c r="E44" s="54">
        <f t="shared" si="2"/>
        <v>0</v>
      </c>
      <c r="F44" s="72">
        <v>0</v>
      </c>
      <c r="G44" s="30"/>
      <c r="H44" s="138" t="e">
        <f t="shared" si="1"/>
        <v>#DIV/0!</v>
      </c>
    </row>
    <row r="45" spans="1:8" ht="32.25" customHeight="1">
      <c r="A45" s="10" t="s">
        <v>80</v>
      </c>
      <c r="B45" s="96" t="s">
        <v>81</v>
      </c>
      <c r="C45" s="97">
        <v>32701</v>
      </c>
      <c r="D45" s="98">
        <v>1437.08</v>
      </c>
      <c r="E45" s="103">
        <f>D45/C45*100</f>
        <v>4.39460566955139</v>
      </c>
      <c r="F45" s="100">
        <v>60328.6</v>
      </c>
      <c r="G45" s="98">
        <v>7276.697</v>
      </c>
      <c r="H45" s="138">
        <f t="shared" si="1"/>
        <v>12.061770039417457</v>
      </c>
    </row>
    <row r="46" spans="1:8" ht="25.5" customHeight="1" hidden="1">
      <c r="A46" s="10" t="s">
        <v>17</v>
      </c>
      <c r="B46" s="142" t="s">
        <v>82</v>
      </c>
      <c r="C46" s="20">
        <v>2000</v>
      </c>
      <c r="D46" s="21"/>
      <c r="E46" s="77">
        <f aca="true" t="shared" si="3" ref="E46:E51">D46/C46*100</f>
        <v>0</v>
      </c>
      <c r="F46" s="100">
        <v>60328.6</v>
      </c>
      <c r="G46" s="21"/>
      <c r="H46" s="138">
        <f t="shared" si="1"/>
        <v>0</v>
      </c>
    </row>
    <row r="47" spans="1:8" ht="25.5" customHeight="1" hidden="1">
      <c r="A47" s="10" t="s">
        <v>4</v>
      </c>
      <c r="B47" s="142" t="s">
        <v>83</v>
      </c>
      <c r="C47" s="20">
        <v>27500</v>
      </c>
      <c r="D47" s="21"/>
      <c r="E47" s="54">
        <f t="shared" si="3"/>
        <v>0</v>
      </c>
      <c r="F47" s="100">
        <v>60328.6</v>
      </c>
      <c r="G47" s="21"/>
      <c r="H47" s="138">
        <f t="shared" si="1"/>
        <v>0</v>
      </c>
    </row>
    <row r="48" spans="1:8" ht="57.75" customHeight="1" hidden="1">
      <c r="A48" s="140" t="s">
        <v>19</v>
      </c>
      <c r="B48" s="142" t="s">
        <v>84</v>
      </c>
      <c r="C48" s="20">
        <v>14700</v>
      </c>
      <c r="D48" s="21"/>
      <c r="E48" s="54">
        <f t="shared" si="3"/>
        <v>0</v>
      </c>
      <c r="F48" s="100">
        <v>60328.6</v>
      </c>
      <c r="G48" s="21"/>
      <c r="H48" s="138">
        <f t="shared" si="1"/>
        <v>0</v>
      </c>
    </row>
    <row r="49" spans="1:8" ht="77.25" customHeight="1" hidden="1">
      <c r="A49" s="10" t="s">
        <v>85</v>
      </c>
      <c r="B49" s="142" t="s">
        <v>118</v>
      </c>
      <c r="C49" s="20">
        <v>200</v>
      </c>
      <c r="D49" s="21"/>
      <c r="E49" s="54">
        <f t="shared" si="3"/>
        <v>0</v>
      </c>
      <c r="F49" s="100">
        <v>60328.6</v>
      </c>
      <c r="G49" s="21"/>
      <c r="H49" s="138">
        <f t="shared" si="1"/>
        <v>0</v>
      </c>
    </row>
    <row r="50" spans="1:8" ht="67.5" customHeight="1" hidden="1">
      <c r="A50" s="140" t="s">
        <v>86</v>
      </c>
      <c r="B50" s="142" t="s">
        <v>120</v>
      </c>
      <c r="C50" s="20">
        <v>1000</v>
      </c>
      <c r="D50" s="21"/>
      <c r="E50" s="54">
        <f t="shared" si="3"/>
        <v>0</v>
      </c>
      <c r="F50" s="100">
        <v>60328.6</v>
      </c>
      <c r="G50" s="29"/>
      <c r="H50" s="138">
        <f t="shared" si="1"/>
        <v>0</v>
      </c>
    </row>
    <row r="51" spans="1:8" ht="99" customHeight="1" hidden="1">
      <c r="A51" s="140" t="s">
        <v>87</v>
      </c>
      <c r="B51" s="142" t="s">
        <v>121</v>
      </c>
      <c r="C51" s="20">
        <v>4500</v>
      </c>
      <c r="D51" s="21"/>
      <c r="E51" s="54">
        <f t="shared" si="3"/>
        <v>0</v>
      </c>
      <c r="F51" s="100">
        <v>60328.6</v>
      </c>
      <c r="G51" s="31"/>
      <c r="H51" s="138">
        <f t="shared" si="1"/>
        <v>0</v>
      </c>
    </row>
    <row r="52" spans="1:8" ht="40.5" customHeight="1">
      <c r="A52" s="10" t="s">
        <v>88</v>
      </c>
      <c r="B52" s="96" t="s">
        <v>89</v>
      </c>
      <c r="C52" s="104">
        <v>404826.4</v>
      </c>
      <c r="D52" s="105">
        <v>321810.3</v>
      </c>
      <c r="E52" s="106">
        <f>D52/C52*100</f>
        <v>79.49340754456725</v>
      </c>
      <c r="F52" s="100"/>
      <c r="G52" s="31"/>
      <c r="H52" s="138"/>
    </row>
    <row r="53" spans="1:8" ht="63.75" customHeight="1" hidden="1">
      <c r="A53" s="10" t="s">
        <v>5</v>
      </c>
      <c r="B53" s="142" t="s">
        <v>122</v>
      </c>
      <c r="C53" s="20">
        <v>290000</v>
      </c>
      <c r="D53" s="21">
        <f>60114.133-383.465</f>
        <v>59730.668000000005</v>
      </c>
      <c r="E53" s="54">
        <f>D53/C53*100</f>
        <v>20.59678206896552</v>
      </c>
      <c r="F53" s="71">
        <v>0</v>
      </c>
      <c r="G53" s="29"/>
      <c r="H53" s="138" t="e">
        <f t="shared" si="1"/>
        <v>#DIV/0!</v>
      </c>
    </row>
    <row r="54" spans="1:8" ht="135" customHeight="1" hidden="1">
      <c r="A54" s="10" t="s">
        <v>6</v>
      </c>
      <c r="B54" s="61" t="s">
        <v>90</v>
      </c>
      <c r="C54" s="20">
        <v>50500</v>
      </c>
      <c r="D54" s="21"/>
      <c r="E54" s="54">
        <f aca="true" t="shared" si="4" ref="E54:E69">D54/C54*100</f>
        <v>0</v>
      </c>
      <c r="F54" s="71">
        <v>0</v>
      </c>
      <c r="G54" s="29"/>
      <c r="H54" s="138" t="e">
        <f t="shared" si="1"/>
        <v>#DIV/0!</v>
      </c>
    </row>
    <row r="55" spans="1:8" ht="58.5" customHeight="1" hidden="1">
      <c r="A55" s="140" t="s">
        <v>91</v>
      </c>
      <c r="B55" s="62" t="s">
        <v>92</v>
      </c>
      <c r="C55" s="27">
        <v>10500</v>
      </c>
      <c r="D55" s="28"/>
      <c r="E55" s="54">
        <f t="shared" si="4"/>
        <v>0</v>
      </c>
      <c r="F55" s="71">
        <v>0</v>
      </c>
      <c r="G55" s="29"/>
      <c r="H55" s="138" t="e">
        <f t="shared" si="1"/>
        <v>#DIV/0!</v>
      </c>
    </row>
    <row r="56" spans="1:8" ht="77.25" customHeight="1" hidden="1">
      <c r="A56" s="140" t="s">
        <v>93</v>
      </c>
      <c r="B56" s="61" t="s">
        <v>94</v>
      </c>
      <c r="C56" s="20">
        <v>40000</v>
      </c>
      <c r="D56" s="21">
        <v>0</v>
      </c>
      <c r="E56" s="54">
        <f t="shared" si="4"/>
        <v>0</v>
      </c>
      <c r="F56" s="71">
        <v>0</v>
      </c>
      <c r="G56" s="29"/>
      <c r="H56" s="138" t="e">
        <f t="shared" si="1"/>
        <v>#DIV/0!</v>
      </c>
    </row>
    <row r="57" spans="1:8" ht="39.75" customHeight="1" hidden="1">
      <c r="A57" s="15" t="s">
        <v>7</v>
      </c>
      <c r="B57" s="61" t="s">
        <v>20</v>
      </c>
      <c r="C57" s="20">
        <f>73500-35.6</f>
        <v>73464.4</v>
      </c>
      <c r="D57" s="21">
        <v>7487.768</v>
      </c>
      <c r="E57" s="54">
        <f t="shared" si="4"/>
        <v>10.192376171315631</v>
      </c>
      <c r="F57" s="71">
        <v>0</v>
      </c>
      <c r="G57" s="29"/>
      <c r="H57" s="138" t="e">
        <f t="shared" si="1"/>
        <v>#DIV/0!</v>
      </c>
    </row>
    <row r="58" spans="1:8" ht="45" customHeight="1">
      <c r="A58" s="140" t="s">
        <v>95</v>
      </c>
      <c r="B58" s="96" t="s">
        <v>96</v>
      </c>
      <c r="C58" s="104">
        <f>C59+C60+C62+C63+C64+C65+C66</f>
        <v>56135.6</v>
      </c>
      <c r="D58" s="105">
        <v>10697.088</v>
      </c>
      <c r="E58" s="106">
        <f>D58/C58*100</f>
        <v>19.055800597125533</v>
      </c>
      <c r="F58" s="71">
        <v>0</v>
      </c>
      <c r="G58" s="29">
        <v>0</v>
      </c>
      <c r="H58" s="138"/>
    </row>
    <row r="59" spans="1:8" ht="38.25" customHeight="1" hidden="1">
      <c r="A59" s="15" t="s">
        <v>8</v>
      </c>
      <c r="B59" s="62" t="s">
        <v>97</v>
      </c>
      <c r="C59" s="25">
        <v>2500</v>
      </c>
      <c r="D59" s="26"/>
      <c r="E59" s="77">
        <f t="shared" si="4"/>
        <v>0</v>
      </c>
      <c r="F59" s="71">
        <v>0</v>
      </c>
      <c r="G59" s="29"/>
      <c r="H59" s="54"/>
    </row>
    <row r="60" spans="1:8" ht="42.75" customHeight="1" hidden="1">
      <c r="A60" s="150" t="s">
        <v>9</v>
      </c>
      <c r="B60" s="152" t="s">
        <v>98</v>
      </c>
      <c r="C60" s="20">
        <v>6135.6</v>
      </c>
      <c r="D60" s="21">
        <v>280</v>
      </c>
      <c r="E60" s="54">
        <f t="shared" si="4"/>
        <v>4.563530869026663</v>
      </c>
      <c r="F60" s="71">
        <v>0</v>
      </c>
      <c r="G60" s="29"/>
      <c r="H60" s="54"/>
    </row>
    <row r="61" spans="1:8" ht="15" customHeight="1" hidden="1">
      <c r="A61" s="151"/>
      <c r="B61" s="153"/>
      <c r="C61" s="32"/>
      <c r="D61" s="33"/>
      <c r="E61" s="54" t="e">
        <f t="shared" si="4"/>
        <v>#DIV/0!</v>
      </c>
      <c r="F61" s="71">
        <v>0</v>
      </c>
      <c r="G61" s="29"/>
      <c r="H61" s="54"/>
    </row>
    <row r="62" spans="1:8" ht="63" customHeight="1" hidden="1">
      <c r="A62" s="12" t="s">
        <v>14</v>
      </c>
      <c r="B62" s="62" t="s">
        <v>99</v>
      </c>
      <c r="C62" s="20">
        <v>300</v>
      </c>
      <c r="D62" s="21"/>
      <c r="E62" s="54">
        <f t="shared" si="4"/>
        <v>0</v>
      </c>
      <c r="F62" s="71">
        <v>0</v>
      </c>
      <c r="G62" s="29"/>
      <c r="H62" s="54"/>
    </row>
    <row r="63" spans="1:8" ht="41.25" customHeight="1" hidden="1">
      <c r="A63" s="10" t="s">
        <v>100</v>
      </c>
      <c r="B63" s="62" t="s">
        <v>119</v>
      </c>
      <c r="C63" s="27">
        <v>11600</v>
      </c>
      <c r="D63" s="28">
        <v>2.75</v>
      </c>
      <c r="E63" s="54">
        <f t="shared" si="4"/>
        <v>0.023706896551724137</v>
      </c>
      <c r="F63" s="71">
        <v>0</v>
      </c>
      <c r="G63" s="29"/>
      <c r="H63" s="54"/>
    </row>
    <row r="64" spans="1:8" ht="57.75" customHeight="1" hidden="1">
      <c r="A64" s="10" t="s">
        <v>101</v>
      </c>
      <c r="B64" s="142" t="s">
        <v>102</v>
      </c>
      <c r="C64" s="20">
        <v>25000</v>
      </c>
      <c r="D64" s="21"/>
      <c r="E64" s="54">
        <f t="shared" si="4"/>
        <v>0</v>
      </c>
      <c r="F64" s="71">
        <v>0</v>
      </c>
      <c r="G64" s="29"/>
      <c r="H64" s="54"/>
    </row>
    <row r="65" spans="1:8" ht="75" customHeight="1" hidden="1">
      <c r="A65" s="140" t="s">
        <v>103</v>
      </c>
      <c r="B65" s="62" t="s">
        <v>104</v>
      </c>
      <c r="C65" s="27">
        <v>2000</v>
      </c>
      <c r="D65" s="28"/>
      <c r="E65" s="54">
        <f t="shared" si="4"/>
        <v>0</v>
      </c>
      <c r="F65" s="71">
        <v>0</v>
      </c>
      <c r="G65" s="29"/>
      <c r="H65" s="54"/>
    </row>
    <row r="66" spans="1:8" ht="36.75" customHeight="1" hidden="1">
      <c r="A66" s="12" t="s">
        <v>105</v>
      </c>
      <c r="B66" s="62" t="s">
        <v>21</v>
      </c>
      <c r="C66" s="20">
        <v>8600</v>
      </c>
      <c r="D66" s="21">
        <v>0</v>
      </c>
      <c r="E66" s="54">
        <f t="shared" si="4"/>
        <v>0</v>
      </c>
      <c r="F66" s="71">
        <v>0</v>
      </c>
      <c r="G66" s="29"/>
      <c r="H66" s="18"/>
    </row>
    <row r="67" spans="1:8" ht="66" customHeight="1">
      <c r="A67" s="125" t="s">
        <v>106</v>
      </c>
      <c r="B67" s="126" t="s">
        <v>107</v>
      </c>
      <c r="C67" s="127">
        <f>C68+C69</f>
        <v>10000</v>
      </c>
      <c r="D67" s="127">
        <v>1305.831</v>
      </c>
      <c r="E67" s="128">
        <f>D67/C67*100</f>
        <v>13.058309999999999</v>
      </c>
      <c r="F67" s="30">
        <v>0</v>
      </c>
      <c r="G67" s="30">
        <v>0</v>
      </c>
      <c r="H67" s="129"/>
    </row>
    <row r="68" spans="1:8" ht="66" customHeight="1" hidden="1">
      <c r="A68" s="141" t="s">
        <v>10</v>
      </c>
      <c r="B68" s="120" t="s">
        <v>133</v>
      </c>
      <c r="C68" s="121">
        <v>4000</v>
      </c>
      <c r="D68" s="122"/>
      <c r="E68" s="77">
        <f t="shared" si="4"/>
        <v>0</v>
      </c>
      <c r="F68" s="123">
        <v>0</v>
      </c>
      <c r="G68" s="124"/>
      <c r="H68" s="77"/>
    </row>
    <row r="69" spans="1:8" ht="66" customHeight="1" hidden="1">
      <c r="A69" s="12" t="s">
        <v>108</v>
      </c>
      <c r="B69" s="142" t="s">
        <v>134</v>
      </c>
      <c r="C69" s="27">
        <v>6000</v>
      </c>
      <c r="D69" s="28"/>
      <c r="E69" s="83">
        <f t="shared" si="4"/>
        <v>0</v>
      </c>
      <c r="F69" s="71">
        <v>0</v>
      </c>
      <c r="G69" s="29"/>
      <c r="H69" s="83"/>
    </row>
    <row r="70" spans="1:8" ht="66" customHeight="1" hidden="1">
      <c r="A70" s="107"/>
      <c r="B70" s="108" t="s">
        <v>124</v>
      </c>
      <c r="C70" s="109">
        <f>C14+C32+C45+C52+C58+C67</f>
        <v>1406600</v>
      </c>
      <c r="D70" s="110">
        <f>D14+D32+D45+D52+D58+D67</f>
        <v>710069.4990000001</v>
      </c>
      <c r="E70" s="111">
        <f>D70/C70*100</f>
        <v>50.48126681359306</v>
      </c>
      <c r="F70" s="112">
        <f>F14+F32+F45+F52+F58+F67</f>
        <v>1382989.1</v>
      </c>
      <c r="G70" s="110">
        <f>G14+G32+G45+G52+G58+G67</f>
        <v>694384.1720000001</v>
      </c>
      <c r="H70" s="113"/>
    </row>
    <row r="71" spans="1:8" ht="40.5">
      <c r="A71" s="84" t="s">
        <v>127</v>
      </c>
      <c r="B71" s="85" t="s">
        <v>125</v>
      </c>
      <c r="C71" s="86">
        <v>103843.3</v>
      </c>
      <c r="D71" s="87">
        <f>D72+D73+D74</f>
        <v>0</v>
      </c>
      <c r="E71" s="78">
        <f>D71/C71*100</f>
        <v>0</v>
      </c>
      <c r="F71" s="88">
        <v>140002</v>
      </c>
      <c r="G71" s="87">
        <f>G72+G73+G74</f>
        <v>0</v>
      </c>
      <c r="H71" s="89"/>
    </row>
    <row r="72" spans="1:8" ht="26.25" customHeight="1" hidden="1">
      <c r="A72" s="56"/>
      <c r="B72" s="40" t="s">
        <v>12</v>
      </c>
      <c r="C72" s="20">
        <f>17300+33800</f>
        <v>51100</v>
      </c>
      <c r="D72" s="21"/>
      <c r="E72" s="54">
        <f>D72/C72*100</f>
        <v>0</v>
      </c>
      <c r="F72" s="68">
        <f>14220+21330</f>
        <v>35550</v>
      </c>
      <c r="G72" s="21"/>
      <c r="H72" s="54">
        <f>G72/F72*100</f>
        <v>0</v>
      </c>
    </row>
    <row r="73" spans="1:8" ht="27" customHeight="1" hidden="1">
      <c r="A73" s="56"/>
      <c r="B73" s="40" t="s">
        <v>23</v>
      </c>
      <c r="C73" s="20"/>
      <c r="D73" s="21"/>
      <c r="E73" s="54"/>
      <c r="F73" s="68"/>
      <c r="G73" s="21"/>
      <c r="H73" s="54"/>
    </row>
    <row r="74" spans="1:8" ht="32.25" customHeight="1" hidden="1">
      <c r="A74" s="56"/>
      <c r="B74" s="17" t="s">
        <v>13</v>
      </c>
      <c r="C74" s="20"/>
      <c r="D74" s="28"/>
      <c r="E74" s="54"/>
      <c r="F74" s="73"/>
      <c r="G74" s="28"/>
      <c r="H74" s="54"/>
    </row>
    <row r="75" spans="1:8" ht="60.75" hidden="1">
      <c r="A75" s="55" t="s">
        <v>128</v>
      </c>
      <c r="B75" s="52" t="s">
        <v>126</v>
      </c>
      <c r="C75" s="37">
        <v>32696.1</v>
      </c>
      <c r="D75" s="49">
        <f>1555.62059</f>
        <v>1555.62059</v>
      </c>
      <c r="E75" s="79">
        <f>D75/C75*100</f>
        <v>4.7578169567624276</v>
      </c>
      <c r="F75" s="74"/>
      <c r="G75" s="38"/>
      <c r="H75" s="39"/>
    </row>
    <row r="76" spans="1:8" ht="40.5" hidden="1">
      <c r="A76" s="55" t="s">
        <v>131</v>
      </c>
      <c r="B76" s="52" t="s">
        <v>129</v>
      </c>
      <c r="C76" s="48">
        <v>30670.4</v>
      </c>
      <c r="D76" s="49">
        <f>13.8+789.31955+0.42415+28.04+1.1155</f>
        <v>832.6992</v>
      </c>
      <c r="E76" s="79">
        <f>D76/C76*100</f>
        <v>2.7149929573791014</v>
      </c>
      <c r="F76" s="74"/>
      <c r="G76" s="38"/>
      <c r="H76" s="39"/>
    </row>
    <row r="77" spans="1:8" ht="101.25" hidden="1">
      <c r="A77" s="55" t="s">
        <v>132</v>
      </c>
      <c r="B77" s="52" t="s">
        <v>130</v>
      </c>
      <c r="C77" s="37">
        <v>78664</v>
      </c>
      <c r="D77" s="49">
        <f>4763.5</f>
        <v>4763.5</v>
      </c>
      <c r="E77" s="79">
        <f>D77/C77*100</f>
        <v>6.055501881419709</v>
      </c>
      <c r="F77" s="74"/>
      <c r="G77" s="38"/>
      <c r="H77" s="39"/>
    </row>
    <row r="78" spans="1:8" ht="81" hidden="1">
      <c r="A78" s="130"/>
      <c r="B78" s="5" t="s">
        <v>143</v>
      </c>
      <c r="C78" s="49">
        <f>C13+C71+C75+C76+C77</f>
        <v>1652473.8</v>
      </c>
      <c r="D78" s="49">
        <f>D13+D71+D75+D76+D77</f>
        <v>717221.31879</v>
      </c>
      <c r="E78" s="49">
        <f>D78/C78*100</f>
        <v>43.40288595135367</v>
      </c>
      <c r="F78" s="49">
        <f>F13+F71+F75+F76+F77</f>
        <v>1522991.1</v>
      </c>
      <c r="G78" s="49">
        <f>G13+G71+G75+G76+G77</f>
        <v>694384.1720000001</v>
      </c>
      <c r="H78" s="49">
        <f>G78/F78*100</f>
        <v>45.593449101573874</v>
      </c>
    </row>
    <row r="79" spans="1:8" ht="37.5" hidden="1">
      <c r="A79" s="57"/>
      <c r="B79" s="64" t="s">
        <v>139</v>
      </c>
      <c r="C79" s="82">
        <f>30+86.9</f>
        <v>116.9</v>
      </c>
      <c r="D79" s="47"/>
      <c r="E79" s="58"/>
      <c r="F79" s="75"/>
      <c r="G79" s="47"/>
      <c r="H79" s="58"/>
    </row>
    <row r="80" spans="1:8" ht="29.25" customHeight="1" hidden="1">
      <c r="A80" s="59"/>
      <c r="B80" s="65" t="s">
        <v>140</v>
      </c>
      <c r="C80" s="80">
        <f>C78+C79</f>
        <v>1652590.7</v>
      </c>
      <c r="D80" s="60">
        <f>D78+D79</f>
        <v>717221.31879</v>
      </c>
      <c r="E80" s="81">
        <f>D80/C80*100</f>
        <v>43.399815743244844</v>
      </c>
      <c r="F80" s="80">
        <f>F78+F79</f>
        <v>1522991.1</v>
      </c>
      <c r="G80" s="60">
        <f>G78+G79</f>
        <v>694384.1720000001</v>
      </c>
      <c r="H80" s="81">
        <f>G80/F80*100</f>
        <v>45.593449101573874</v>
      </c>
    </row>
    <row r="81" spans="1:8" ht="33.75" customHeight="1">
      <c r="A81" s="131"/>
      <c r="B81" s="134" t="s">
        <v>145</v>
      </c>
      <c r="C81" s="2">
        <f>C82+C83</f>
        <v>1510443.3</v>
      </c>
      <c r="D81" s="2">
        <f>D82+D83</f>
        <v>710069.4990000001</v>
      </c>
      <c r="E81" s="2">
        <f>D81/C81*100</f>
        <v>47.010668920839336</v>
      </c>
      <c r="F81" s="2">
        <f>F82+F83</f>
        <v>1522991.1</v>
      </c>
      <c r="G81" s="2">
        <f>G82+G83</f>
        <v>694384.1720000001</v>
      </c>
      <c r="H81" s="132">
        <f>G81/F81*100</f>
        <v>45.593449101573874</v>
      </c>
    </row>
    <row r="82" spans="1:8" ht="30.75" customHeight="1">
      <c r="A82" s="133"/>
      <c r="B82" s="135" t="s">
        <v>15</v>
      </c>
      <c r="C82" s="136">
        <f>C13</f>
        <v>1406600</v>
      </c>
      <c r="D82" s="136">
        <f>D13</f>
        <v>710069.4990000001</v>
      </c>
      <c r="E82" s="2">
        <f>D82/C82*100</f>
        <v>50.48126681359306</v>
      </c>
      <c r="F82" s="136">
        <f>F13</f>
        <v>1382989.1</v>
      </c>
      <c r="G82" s="136">
        <f>G13</f>
        <v>694384.1720000001</v>
      </c>
      <c r="H82" s="132">
        <f>G82/F82*100</f>
        <v>50.20894033076617</v>
      </c>
    </row>
    <row r="83" spans="1:8" ht="36" customHeight="1">
      <c r="A83" s="133"/>
      <c r="B83" s="137" t="s">
        <v>18</v>
      </c>
      <c r="C83" s="136">
        <f>C71</f>
        <v>103843.3</v>
      </c>
      <c r="D83" s="136">
        <f>D71</f>
        <v>0</v>
      </c>
      <c r="E83" s="2">
        <f>D83/C83*100</f>
        <v>0</v>
      </c>
      <c r="F83" s="136">
        <f>F71</f>
        <v>140002</v>
      </c>
      <c r="G83" s="136">
        <f>G71</f>
        <v>0</v>
      </c>
      <c r="H83" s="132">
        <f>G83/F83*100</f>
        <v>0</v>
      </c>
    </row>
    <row r="84" ht="15" hidden="1"/>
    <row r="85" spans="2:7" ht="15" hidden="1">
      <c r="B85" t="s">
        <v>16</v>
      </c>
      <c r="C85">
        <f>C86+C87</f>
        <v>2908749.6</v>
      </c>
      <c r="F85" s="1">
        <f>C89+C90+C91+F89+F90</f>
        <v>2957349.6</v>
      </c>
      <c r="G85">
        <f>C85-F85</f>
        <v>-48600</v>
      </c>
    </row>
    <row r="86" spans="2:6" ht="15" hidden="1">
      <c r="B86" t="s">
        <v>137</v>
      </c>
      <c r="C86">
        <v>2908632.7</v>
      </c>
      <c r="F86" s="1"/>
    </row>
    <row r="87" spans="2:6" ht="15" hidden="1">
      <c r="B87" t="s">
        <v>138</v>
      </c>
      <c r="C87">
        <f>30+86.9</f>
        <v>116.9</v>
      </c>
      <c r="F87" s="1"/>
    </row>
    <row r="88" ht="15" hidden="1">
      <c r="F88" s="1"/>
    </row>
    <row r="89" spans="2:6" ht="15" hidden="1">
      <c r="B89" t="s">
        <v>141</v>
      </c>
      <c r="C89">
        <f>1548444.6</f>
        <v>1548444.6</v>
      </c>
      <c r="D89">
        <v>73725.528</v>
      </c>
      <c r="F89">
        <v>1268505</v>
      </c>
    </row>
    <row r="90" spans="2:6" ht="15" hidden="1">
      <c r="B90" t="s">
        <v>135</v>
      </c>
      <c r="C90">
        <f>600+3500+20+30+1000+51100</f>
        <v>56250</v>
      </c>
      <c r="F90">
        <f>35550</f>
        <v>35550</v>
      </c>
    </row>
    <row r="91" spans="2:3" ht="15" hidden="1">
      <c r="B91" t="s">
        <v>136</v>
      </c>
      <c r="C91" s="1">
        <f>C56+C66</f>
        <v>48600</v>
      </c>
    </row>
    <row r="92" spans="2:4" ht="15" hidden="1">
      <c r="B92" t="s">
        <v>142</v>
      </c>
      <c r="C92" s="51">
        <f>C80-C89-C90-C75-C91</f>
        <v>-33400.00000000014</v>
      </c>
      <c r="D92" s="50">
        <f>D80-D89-D90-D75-D91</f>
        <v>641940.1702</v>
      </c>
    </row>
    <row r="93" spans="3:4" ht="15">
      <c r="C93" s="51"/>
      <c r="D93" s="50"/>
    </row>
    <row r="94" spans="3:4" ht="15">
      <c r="C94" s="51"/>
      <c r="D94" s="50"/>
    </row>
    <row r="95" spans="2:8" ht="15">
      <c r="B95" s="154" t="s">
        <v>146</v>
      </c>
      <c r="C95" s="154"/>
      <c r="D95" s="154"/>
      <c r="E95" s="154"/>
      <c r="F95" s="154"/>
      <c r="G95" s="154"/>
      <c r="H95" s="154"/>
    </row>
    <row r="96" spans="2:8" ht="25.5" customHeight="1">
      <c r="B96" s="155"/>
      <c r="C96" s="155"/>
      <c r="D96" s="155"/>
      <c r="E96" s="155"/>
      <c r="F96" s="155"/>
      <c r="G96" s="155"/>
      <c r="H96" s="155"/>
    </row>
    <row r="97" spans="2:8" ht="15">
      <c r="B97" s="155"/>
      <c r="C97" s="155"/>
      <c r="D97" s="155"/>
      <c r="E97" s="155"/>
      <c r="F97" s="155"/>
      <c r="G97" s="155"/>
      <c r="H97" s="155"/>
    </row>
  </sheetData>
  <sheetProtection/>
  <mergeCells count="18">
    <mergeCell ref="F6:H6"/>
    <mergeCell ref="C7:C9"/>
    <mergeCell ref="A60:A61"/>
    <mergeCell ref="B60:B61"/>
    <mergeCell ref="A1:H1"/>
    <mergeCell ref="A2:H2"/>
    <mergeCell ref="B3:G3"/>
    <mergeCell ref="A4:I4"/>
    <mergeCell ref="G5:H5"/>
    <mergeCell ref="A6:A9"/>
    <mergeCell ref="B6:B9"/>
    <mergeCell ref="C6:E6"/>
    <mergeCell ref="B95:H97"/>
    <mergeCell ref="D7:D9"/>
    <mergeCell ref="E7:E9"/>
    <mergeCell ref="F7:F9"/>
    <mergeCell ref="G7:G9"/>
    <mergeCell ref="H7:H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2013-06-03T11:44:20Z</dcterms:modified>
  <cp:category/>
  <cp:version/>
  <cp:contentType/>
  <cp:contentStatus/>
</cp:coreProperties>
</file>